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imulation" sheetId="1" state="visible" r:id="rId2"/>
    <sheet name="Calcul" sheetId="2" state="hidden" r:id="rId3"/>
    <sheet name="Transfert" sheetId="3" state="hidden" r:id="rId4"/>
  </sheets>
  <definedNames>
    <definedName function="false" hidden="true" localSheetId="1" name="_xlnm._FilterDatabase" vbProcedure="false">Calcul!$C$2:$T$3</definedName>
    <definedName function="false" hidden="false" localSheetId="0" name="_xlnm.Print_Area" vbProcedure="false">Simulation!$A$1:$O$25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<sst xmlns="http://schemas.openxmlformats.org/spreadsheetml/2006/main" count="79" uniqueCount="46">
  <si>
    <r>
      <rPr>
        <b val="true"/>
        <u val="single"/>
        <sz val="16"/>
        <color rgb="FFC00000"/>
        <rFont val="Calibri"/>
        <family val="2"/>
        <charset val="1"/>
      </rPr>
      <t xml:space="preserve">Renseignez</t>
    </r>
    <r>
      <rPr>
        <b val="true"/>
        <sz val="16"/>
        <color rgb="FFC00000"/>
        <rFont val="Calibri"/>
        <family val="2"/>
        <charset val="1"/>
      </rPr>
      <t xml:space="preserve"> :</t>
    </r>
  </si>
  <si>
    <t xml:space="preserve">Valeur du point  </t>
  </si>
  <si>
    <t xml:space="preserve"> votre niveau actuel</t>
  </si>
  <si>
    <t xml:space="preserve">votre nbre de points de contribution professionnelle</t>
  </si>
  <si>
    <t xml:space="preserve">votre nombre de points d'expérience professionnelle</t>
  </si>
  <si>
    <t xml:space="preserve">votre part variable</t>
  </si>
  <si>
    <t xml:space="preserve">(utiliser le menu déroulant)</t>
  </si>
  <si>
    <r>
      <rPr>
        <b val="true"/>
        <sz val="12"/>
        <color rgb="FF1F4E79"/>
        <rFont val="Calibri"/>
        <family val="2"/>
        <charset val="1"/>
      </rPr>
      <t xml:space="preserve">Coefficient de base actuel</t>
    </r>
    <r>
      <rPr>
        <b val="true"/>
        <sz val="10.5"/>
        <color rgb="FF1F4E79"/>
        <rFont val="Calibri"/>
        <family val="2"/>
        <charset val="1"/>
      </rPr>
      <t xml:space="preserve">  (+1,65% - accord du 10/04/2013)</t>
    </r>
  </si>
  <si>
    <t xml:space="preserve">Coefficient avec points de contribution professionnelle</t>
  </si>
  <si>
    <t xml:space="preserve">Coefficient total avec points de contribution et d'expérience</t>
  </si>
  <si>
    <r>
      <rPr>
        <b val="true"/>
        <u val="single"/>
        <sz val="18"/>
        <color rgb="FF595959"/>
        <rFont val="Calibri"/>
        <family val="2"/>
        <charset val="1"/>
      </rPr>
      <t xml:space="preserve">Gain (en brut)</t>
    </r>
    <r>
      <rPr>
        <b val="true"/>
        <sz val="18"/>
        <color rgb="FF595959"/>
        <rFont val="Calibri"/>
        <family val="2"/>
        <charset val="1"/>
      </rPr>
      <t xml:space="preserve"> :</t>
    </r>
  </si>
  <si>
    <t xml:space="preserve">en points</t>
  </si>
  <si>
    <t xml:space="preserve">en € sur 14 mois</t>
  </si>
  <si>
    <t xml:space="preserve">SITUATION FUTURE :</t>
  </si>
  <si>
    <t xml:space="preserve">Total annuel en €</t>
  </si>
  <si>
    <t xml:space="preserve">Niveau</t>
  </si>
  <si>
    <t xml:space="preserve">en € de part variable</t>
  </si>
  <si>
    <t xml:space="preserve">Coefficient de base</t>
  </si>
  <si>
    <t xml:space="preserve">Points de contribution professionnelle</t>
  </si>
  <si>
    <r>
      <rPr>
        <i val="true"/>
        <u val="single"/>
        <sz val="11"/>
        <color rgb="FFC00000"/>
        <rFont val="Calibri"/>
        <family val="2"/>
        <charset val="1"/>
      </rPr>
      <t xml:space="preserve">Attention</t>
    </r>
    <r>
      <rPr>
        <i val="true"/>
        <sz val="11"/>
        <color rgb="FF000000"/>
        <rFont val="Calibri"/>
        <family val="2"/>
        <charset val="1"/>
      </rPr>
      <t xml:space="preserve"> : calculs réalisés selon l'hypothèse d'un maintien du pourcentage de votre part variable</t>
    </r>
  </si>
  <si>
    <t xml:space="preserve">Points d'expérience professionnelle</t>
  </si>
  <si>
    <t xml:space="preserve">Part variable</t>
  </si>
  <si>
    <t xml:space="preserve">Coefficient plafond</t>
  </si>
  <si>
    <t xml:space="preserve">SITUATION ACTUELLE</t>
  </si>
  <si>
    <t xml:space="preserve">SITUATION FUTURE</t>
  </si>
  <si>
    <t xml:space="preserve">Coeff base actuels</t>
  </si>
  <si>
    <t xml:space="preserve">Pts de contribution profess. actuels</t>
  </si>
  <si>
    <t xml:space="preserve">Pts d'expérience profess. actuels</t>
  </si>
  <si>
    <t xml:space="preserve">Coeff. avec pts de contribution</t>
  </si>
  <si>
    <t xml:space="preserve">Plafonds actuels</t>
  </si>
  <si>
    <t xml:space="preserve">Coeff. avec contribution + expérience</t>
  </si>
  <si>
    <t xml:space="preserve">Plafond part variable</t>
  </si>
  <si>
    <t xml:space="preserve">Coeff base futurs</t>
  </si>
  <si>
    <t xml:space="preserve">Pts de contribution profess. futurs</t>
  </si>
  <si>
    <t xml:space="preserve">Pts d'expérience profess. futurs</t>
  </si>
  <si>
    <t xml:space="preserve">Plafonds futurs</t>
  </si>
  <si>
    <t xml:space="preserve">Part variable plafond</t>
  </si>
  <si>
    <t xml:space="preserve">Plafond expérience professionnelle</t>
  </si>
  <si>
    <t xml:space="preserve">A</t>
  </si>
  <si>
    <t xml:space="preserve">B</t>
  </si>
  <si>
    <t xml:space="preserve">C</t>
  </si>
  <si>
    <t xml:space="preserve">D</t>
  </si>
  <si>
    <t xml:space="preserve">Gain :</t>
  </si>
  <si>
    <t xml:space="preserve">en euros</t>
  </si>
  <si>
    <t xml:space="preserve">en part variable</t>
  </si>
  <si>
    <t xml:space="preserve">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</si>
</sst>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#,##0"/>
    <numFmt numFmtId="167" formatCode="0\ %"/>
    <numFmt numFmtId="168" formatCode="General"/>
    <numFmt numFmtId="169" formatCode="0.0"/>
  </numFmts>
  <fonts count="4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6"/>
      <color rgb="FFC00000"/>
      <name val="Calibri"/>
      <family val="2"/>
      <charset val="1"/>
    </font>
    <font>
      <b val="true"/>
      <sz val="16"/>
      <color rgb="FFC00000"/>
      <name val="Calibri"/>
      <family val="2"/>
      <charset val="1"/>
    </font>
    <font>
      <b val="true"/>
      <sz val="13"/>
      <color rgb="FF767171"/>
      <name val="Calibri"/>
      <family val="2"/>
      <charset val="1"/>
    </font>
    <font>
      <b val="true"/>
      <sz val="12"/>
      <color rgb="FF1F4E79"/>
      <name val="Calibri"/>
      <family val="2"/>
      <charset val="1"/>
    </font>
    <font>
      <b val="true"/>
      <sz val="11"/>
      <color rgb="FF1F4E79"/>
      <name val="Calibri"/>
      <family val="2"/>
      <charset val="1"/>
    </font>
    <font>
      <sz val="10"/>
      <color rgb="FFC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b val="true"/>
      <sz val="16"/>
      <color rgb="FF002060"/>
      <name val="Calibri"/>
      <family val="2"/>
      <charset val="1"/>
    </font>
    <font>
      <b val="true"/>
      <sz val="10"/>
      <color rgb="FFC00000"/>
      <name val="Calibri"/>
      <family val="2"/>
      <charset val="1"/>
    </font>
    <font>
      <b val="true"/>
      <sz val="10.5"/>
      <color rgb="FF1F4E79"/>
      <name val="Calibri"/>
      <family val="2"/>
      <charset val="1"/>
    </font>
    <font>
      <b val="true"/>
      <sz val="16"/>
      <color rgb="FF203864"/>
      <name val="Calibri"/>
      <family val="2"/>
      <charset val="1"/>
    </font>
    <font>
      <b val="true"/>
      <u val="single"/>
      <sz val="18"/>
      <color rgb="FF595959"/>
      <name val="Calibri"/>
      <family val="2"/>
      <charset val="1"/>
    </font>
    <font>
      <b val="true"/>
      <sz val="18"/>
      <color rgb="FF595959"/>
      <name val="Calibri"/>
      <family val="2"/>
      <charset val="1"/>
    </font>
    <font>
      <b val="true"/>
      <u val="single"/>
      <sz val="16"/>
      <color rgb="FF595959"/>
      <name val="Calibri"/>
      <family val="2"/>
      <charset val="1"/>
    </font>
    <font>
      <sz val="10"/>
      <color rgb="FF2F5597"/>
      <name val="Calibri"/>
      <family val="2"/>
      <charset val="1"/>
    </font>
    <font>
      <b val="true"/>
      <sz val="12"/>
      <color rgb="FF595959"/>
      <name val="Calibri"/>
      <family val="2"/>
      <charset val="1"/>
    </font>
    <font>
      <b val="true"/>
      <sz val="13"/>
      <color rgb="FF595959"/>
      <name val="Calibri"/>
      <family val="2"/>
      <charset val="1"/>
    </font>
    <font>
      <sz val="11"/>
      <color rgb="FF385724"/>
      <name val="Calibri"/>
      <family val="2"/>
      <charset val="1"/>
    </font>
    <font>
      <b val="true"/>
      <sz val="20"/>
      <color rgb="FF314D1F"/>
      <name val="Calibri"/>
      <family val="2"/>
      <charset val="1"/>
    </font>
    <font>
      <b val="true"/>
      <sz val="14"/>
      <color rgb="FF595959"/>
      <name val="Calibri"/>
      <family val="2"/>
      <charset val="1"/>
    </font>
    <font>
      <b val="true"/>
      <sz val="16"/>
      <color rgb="FF385724"/>
      <name val="Calibri"/>
      <family val="2"/>
      <charset val="1"/>
    </font>
    <font>
      <b val="true"/>
      <sz val="14"/>
      <color rgb="FF385724"/>
      <name val="Calibri"/>
      <family val="2"/>
      <charset val="1"/>
    </font>
    <font>
      <b val="true"/>
      <sz val="14"/>
      <color rgb="FF314D1F"/>
      <name val="Calibri"/>
      <family val="2"/>
      <charset val="1"/>
    </font>
    <font>
      <b val="true"/>
      <sz val="13"/>
      <color rgb="FF385724"/>
      <name val="Calibri"/>
      <family val="2"/>
      <charset val="1"/>
    </font>
    <font>
      <b val="true"/>
      <sz val="10.5"/>
      <color rgb="FF385724"/>
      <name val="Calibri"/>
      <family val="2"/>
      <charset val="1"/>
    </font>
    <font>
      <i val="true"/>
      <u val="single"/>
      <sz val="11"/>
      <color rgb="FFC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color rgb="FF385724"/>
      <name val="Calibri"/>
      <family val="2"/>
      <charset val="1"/>
    </font>
    <font>
      <b val="true"/>
      <i val="true"/>
      <sz val="14"/>
      <color rgb="FF314D1F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b val="true"/>
      <sz val="12"/>
      <color rgb="FF385724"/>
      <name val="Calibri"/>
      <family val="2"/>
      <charset val="1"/>
    </font>
    <font>
      <b val="true"/>
      <i val="true"/>
      <sz val="12"/>
      <color rgb="FF385724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0"/>
      <charset val="1"/>
    </font>
    <font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5E0B4"/>
        <bgColor rgb="FFD9D9D9"/>
      </patternFill>
    </fill>
    <fill>
      <patternFill patternType="solid">
        <fgColor rgb="FFD9D9D9"/>
        <bgColor rgb="FFC5E0B4"/>
      </patternFill>
    </fill>
    <fill>
      <patternFill patternType="solid">
        <fgColor rgb="FFFFD966"/>
        <bgColor rgb="FFFFFF99"/>
      </patternFill>
    </fill>
  </fills>
  <borders count="48">
    <border diagonalUp="false" diagonalDown="false">
      <left/>
      <right/>
      <top/>
      <bottom/>
      <diagonal/>
    </border>
    <border diagonalUp="false" diagonalDown="false">
      <left/>
      <right style="medium">
        <color rgb="FF767171"/>
      </right>
      <top/>
      <bottom/>
      <diagonal/>
    </border>
    <border diagonalUp="false" diagonalDown="false">
      <left style="medium">
        <color rgb="FF767171"/>
      </left>
      <right style="medium">
        <color rgb="FF767171"/>
      </right>
      <top style="medium">
        <color rgb="FF767171"/>
      </top>
      <bottom style="medium">
        <color rgb="FF767171"/>
      </bottom>
      <diagonal/>
    </border>
    <border diagonalUp="false" diagonalDown="false"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 diagonalUp="false" diagonalDown="false">
      <left style="medium">
        <color rgb="FF2F5597"/>
      </left>
      <right style="thin">
        <color rgb="FF2F5597"/>
      </right>
      <top style="medium">
        <color rgb="FF2F5597"/>
      </top>
      <bottom style="thin">
        <color rgb="FF2F5597"/>
      </bottom>
      <diagonal/>
    </border>
    <border diagonalUp="false" diagonalDown="false">
      <left style="thin">
        <color rgb="FF2F5597"/>
      </left>
      <right style="medium">
        <color rgb="FF2F5597"/>
      </right>
      <top style="medium">
        <color rgb="FF2F5597"/>
      </top>
      <bottom style="thin">
        <color rgb="FF2F5597"/>
      </bottom>
      <diagonal/>
    </border>
    <border diagonalUp="false" diagonalDown="false">
      <left style="medium">
        <color rgb="FF2F5597"/>
      </left>
      <right/>
      <top style="thin">
        <color rgb="FF2F5597"/>
      </top>
      <bottom style="thin">
        <color rgb="FF2F5597"/>
      </bottom>
      <diagonal/>
    </border>
    <border diagonalUp="false" diagonalDown="false">
      <left style="thin">
        <color rgb="FF2F5597"/>
      </left>
      <right style="medium">
        <color rgb="FF2F5597"/>
      </right>
      <top style="thin">
        <color rgb="FF2F5597"/>
      </top>
      <bottom style="thin">
        <color rgb="FF2F5597"/>
      </bottom>
      <diagonal/>
    </border>
    <border diagonalUp="false" diagonalDown="false">
      <left style="medium">
        <color rgb="FF2F5597"/>
      </left>
      <right/>
      <top/>
      <bottom style="medium">
        <color rgb="FF2F5597"/>
      </bottom>
      <diagonal/>
    </border>
    <border diagonalUp="false" diagonalDown="false">
      <left style="thin">
        <color rgb="FF2F5597"/>
      </left>
      <right style="medium">
        <color rgb="FF2F5597"/>
      </right>
      <top/>
      <bottom style="medium">
        <color rgb="FF2F5597"/>
      </bottom>
      <diagonal/>
    </border>
    <border diagonalUp="false" diagonalDown="false">
      <left/>
      <right/>
      <top/>
      <bottom style="thick">
        <color rgb="FF767171"/>
      </bottom>
      <diagonal/>
    </border>
    <border diagonalUp="false" diagonalDown="false">
      <left style="medium">
        <color rgb="FF385724"/>
      </left>
      <right/>
      <top style="medium">
        <color rgb="FF385724"/>
      </top>
      <bottom/>
      <diagonal/>
    </border>
    <border diagonalUp="false" diagonalDown="false">
      <left/>
      <right/>
      <top style="medium">
        <color rgb="FF385724"/>
      </top>
      <bottom/>
      <diagonal/>
    </border>
    <border diagonalUp="false" diagonalDown="false">
      <left/>
      <right style="medium">
        <color rgb="FF385724"/>
      </right>
      <top style="medium">
        <color rgb="FF385724"/>
      </top>
      <bottom/>
      <diagonal/>
    </border>
    <border diagonalUp="false" diagonalDown="false">
      <left style="medium">
        <color rgb="FF385724"/>
      </left>
      <right/>
      <top/>
      <bottom/>
      <diagonal/>
    </border>
    <border diagonalUp="false" diagonalDown="false">
      <left/>
      <right style="medium">
        <color rgb="FF385724"/>
      </right>
      <top/>
      <bottom/>
      <diagonal/>
    </border>
    <border diagonalUp="false" diagonalDown="false">
      <left style="thick">
        <color rgb="FF767171"/>
      </left>
      <right style="thick">
        <color rgb="FF767171"/>
      </right>
      <top style="thick">
        <color rgb="FF767171"/>
      </top>
      <bottom style="thick">
        <color rgb="FF767171"/>
      </bottom>
      <diagonal/>
    </border>
    <border diagonalUp="false" diagonalDown="false">
      <left style="thick">
        <color rgb="FF767171"/>
      </left>
      <right/>
      <top/>
      <bottom/>
      <diagonal/>
    </border>
    <border diagonalUp="false" diagonalDown="false">
      <left/>
      <right style="thin">
        <color rgb="FF385724"/>
      </right>
      <top/>
      <bottom/>
      <diagonal/>
    </border>
    <border diagonalUp="false" diagonalDown="false">
      <left style="thin">
        <color rgb="FF385724"/>
      </left>
      <right style="thin">
        <color rgb="FF385724"/>
      </right>
      <top style="thin">
        <color rgb="FF385724"/>
      </top>
      <bottom style="thin">
        <color rgb="FF385724"/>
      </bottom>
      <diagonal/>
    </border>
    <border diagonalUp="false" diagonalDown="false">
      <left style="thin">
        <color rgb="FF385724"/>
      </left>
      <right style="thin">
        <color rgb="FF385724"/>
      </right>
      <top style="thin">
        <color rgb="FF385724"/>
      </top>
      <bottom/>
      <diagonal/>
    </border>
    <border diagonalUp="false" diagonalDown="false">
      <left style="medium">
        <color rgb="FF385724"/>
      </left>
      <right style="medium">
        <color rgb="FF385724"/>
      </right>
      <top style="medium">
        <color rgb="FF385724"/>
      </top>
      <bottom style="medium">
        <color rgb="FF385724"/>
      </bottom>
      <diagonal/>
    </border>
    <border diagonalUp="false" diagonalDown="false">
      <left/>
      <right style="medium">
        <color rgb="FF314D1F"/>
      </right>
      <top/>
      <bottom/>
      <diagonal/>
    </border>
    <border diagonalUp="false" diagonalDown="false">
      <left style="medium">
        <color rgb="FF314D1F"/>
      </left>
      <right style="medium">
        <color rgb="FF314D1F"/>
      </right>
      <top style="medium">
        <color rgb="FF314D1F"/>
      </top>
      <bottom style="medium">
        <color rgb="FF314D1F"/>
      </bottom>
      <diagonal/>
    </border>
    <border diagonalUp="false" diagonalDown="false">
      <left/>
      <right/>
      <top/>
      <bottom style="thin">
        <color rgb="FF385724"/>
      </bottom>
      <diagonal/>
    </border>
    <border diagonalUp="false" diagonalDown="false">
      <left style="medium">
        <color rgb="FF385724"/>
      </left>
      <right/>
      <top/>
      <bottom style="medium">
        <color rgb="FF385724"/>
      </bottom>
      <diagonal/>
    </border>
    <border diagonalUp="false" diagonalDown="false">
      <left/>
      <right/>
      <top/>
      <bottom style="medium">
        <color rgb="FF385724"/>
      </bottom>
      <diagonal/>
    </border>
    <border diagonalUp="false" diagonalDown="false">
      <left/>
      <right style="medium">
        <color rgb="FF385724"/>
      </right>
      <top/>
      <bottom style="medium">
        <color rgb="FF385724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tru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11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2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4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1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1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15" fillId="0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1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true"/>
    </xf>
    <xf numFmtId="164" fontId="20" fillId="0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2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2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2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3" fillId="2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2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24" fillId="3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24" fillId="3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17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4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2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22" fillId="2" borderId="14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6" fillId="2" borderId="18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27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2" fillId="2" borderId="15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20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8" fillId="2" borderId="1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27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29" fillId="2" borderId="1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27" fillId="2" borderId="2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0" fillId="0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32" fillId="2" borderId="1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32" fillId="2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27" fillId="2" borderId="2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27" fillId="2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8" fillId="2" borderId="22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33" fillId="2" borderId="2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1" fillId="0" borderId="0" xfId="0" applyFont="true" applyBorder="false" applyAlignment="true" applyProtection="true">
      <alignment horizontal="general" vertical="top" textRotation="0" wrapText="true" indent="0" shrinkToFit="false"/>
      <protection locked="true" hidden="true"/>
    </xf>
    <xf numFmtId="164" fontId="3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true"/>
    </xf>
    <xf numFmtId="164" fontId="35" fillId="2" borderId="0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27" fillId="2" borderId="2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36" fillId="2" borderId="18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5" fontId="33" fillId="2" borderId="1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22" fillId="2" borderId="2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2" fillId="2" borderId="2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2" fillId="2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2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3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3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3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5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8" fillId="0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3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8" fillId="0" borderId="3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31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8" fillId="3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38" fillId="3" borderId="3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32" fillId="3" borderId="3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3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31" fillId="3" borderId="4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8" fillId="0" borderId="4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8" fillId="0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4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8" fillId="3" borderId="4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4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8" fillId="0" borderId="4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4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8" fillId="0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4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31" fillId="0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31" fillId="0" borderId="4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4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8" fillId="3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32" fillId="3" borderId="4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4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3" borderId="4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3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34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5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1F4E79"/>
        </patternFill>
      </fill>
    </dxf>
    <dxf>
      <fill>
        <patternFill patternType="solid">
          <fgColor rgb="FFD9D9D9"/>
        </patternFill>
      </fill>
    </dxf>
    <dxf>
      <fill>
        <patternFill patternType="solid">
          <fgColor rgb="FF385724"/>
        </patternFill>
      </fill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767171"/>
      <rgbColor rgb="FF9999FF"/>
      <rgbColor rgb="FF993366"/>
      <rgbColor rgb="FFFFFFCC"/>
      <rgbColor rgb="FFCCFFFF"/>
      <rgbColor rgb="FF660066"/>
      <rgbColor rgb="FFFF8080"/>
      <rgbColor rgb="FF2F5597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2060"/>
      <rgbColor rgb="FF339966"/>
      <rgbColor rgb="FF385724"/>
      <rgbColor rgb="FF314D1F"/>
      <rgbColor rgb="FF993300"/>
      <rgbColor rgb="FF993366"/>
      <rgbColor rgb="FF1F4E79"/>
      <rgbColor rgb="FF20386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11</xdr:col>
      <xdr:colOff>1247760</xdr:colOff>
      <xdr:row>11</xdr:row>
      <xdr:rowOff>57240</xdr:rowOff>
    </xdr:from>
    <xdr:to>
      <xdr:col>12</xdr:col>
      <xdr:colOff>304200</xdr:colOff>
      <xdr:row>17</xdr:row>
      <xdr:rowOff>113760</xdr:rowOff>
    </xdr:to>
    <xdr:sp>
      <xdr:nvSpPr>
        <xdr:cNvPr id="0" name="Accolade fermante 18"/>
        <xdr:cNvSpPr/>
      </xdr:nvSpPr>
      <xdr:spPr>
        <a:xfrm>
          <a:off x="8969400" y="2809800"/>
          <a:ext cx="405720" cy="1199520"/>
        </a:xfrm>
        <a:prstGeom prst="rightBrace">
          <a:avLst>
            <a:gd name="adj1" fmla="val 8333"/>
            <a:gd name="adj2" fmla="val 50000"/>
          </a:avLst>
        </a:prstGeom>
        <a:noFill/>
        <a:ln w="25400">
          <a:solidFill>
            <a:srgbClr val="80808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6</xdr:col>
      <xdr:colOff>438120</xdr:colOff>
      <xdr:row>4</xdr:row>
      <xdr:rowOff>19080</xdr:rowOff>
    </xdr:from>
    <xdr:to>
      <xdr:col>6</xdr:col>
      <xdr:colOff>866160</xdr:colOff>
      <xdr:row>5</xdr:row>
      <xdr:rowOff>65880</xdr:rowOff>
    </xdr:to>
    <xdr:sp>
      <xdr:nvSpPr>
        <xdr:cNvPr id="1" name="Flèche vers le bas 3"/>
        <xdr:cNvSpPr/>
      </xdr:nvSpPr>
      <xdr:spPr>
        <a:xfrm>
          <a:off x="3629160" y="981000"/>
          <a:ext cx="428040" cy="208800"/>
        </a:xfrm>
        <a:prstGeom prst="downArrow">
          <a:avLst>
            <a:gd name="adj1" fmla="val 50000"/>
            <a:gd name="adj2" fmla="val 50000"/>
          </a:avLst>
        </a:prstGeom>
        <a:solidFill>
          <a:srgbClr val="c00000"/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4</xdr:col>
      <xdr:colOff>48240</xdr:colOff>
      <xdr:row>3</xdr:row>
      <xdr:rowOff>268200</xdr:rowOff>
    </xdr:from>
    <xdr:to>
      <xdr:col>10</xdr:col>
      <xdr:colOff>1339200</xdr:colOff>
      <xdr:row>3</xdr:row>
      <xdr:rowOff>313560</xdr:rowOff>
    </xdr:to>
    <xdr:sp>
      <xdr:nvSpPr>
        <xdr:cNvPr id="2" name="Parenthèse fermante 6"/>
        <xdr:cNvSpPr/>
      </xdr:nvSpPr>
      <xdr:spPr>
        <a:xfrm rot="5400000">
          <a:off x="4767840" y="-1992240"/>
          <a:ext cx="45360" cy="5861880"/>
        </a:xfrm>
        <a:prstGeom prst="rightBracket">
          <a:avLst>
            <a:gd name="adj" fmla="val 8333"/>
          </a:avLst>
        </a:prstGeom>
        <a:noFill/>
        <a:ln w="25400">
          <a:solidFill>
            <a:srgbClr val="2f5597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7</xdr:col>
      <xdr:colOff>161640</xdr:colOff>
      <xdr:row>9</xdr:row>
      <xdr:rowOff>190440</xdr:rowOff>
    </xdr:from>
    <xdr:to>
      <xdr:col>9</xdr:col>
      <xdr:colOff>114120</xdr:colOff>
      <xdr:row>13</xdr:row>
      <xdr:rowOff>142560</xdr:rowOff>
    </xdr:to>
    <xdr:cxnSp>
      <xdr:nvCxnSpPr>
        <xdr:cNvPr id="3" name="Connecteur droit avec flèche 4"/>
        <xdr:cNvCxnSpPr/>
      </xdr:nvCxnSpPr>
      <xdr:spPr>
        <a:xfrm>
          <a:off x="4681440" y="2495520"/>
          <a:ext cx="1523160" cy="561960"/>
        </a:xfrm>
        <a:prstGeom prst="straightConnector1">
          <a:avLst/>
        </a:prstGeom>
        <a:ln w="50800">
          <a:solidFill>
            <a:srgbClr val="808080"/>
          </a:solidFill>
          <a:round/>
          <a:tailEnd len="med" type="triangle" w="med"/>
        </a:ln>
      </xdr:spPr>
    </xdr:cxnSp>
    <xdr:clientData/>
  </xdr:twoCellAnchor>
  <xdr:twoCellAnchor editAs="twoCell">
    <xdr:from>
      <xdr:col>7</xdr:col>
      <xdr:colOff>133200</xdr:colOff>
      <xdr:row>15</xdr:row>
      <xdr:rowOff>28440</xdr:rowOff>
    </xdr:from>
    <xdr:to>
      <xdr:col>9</xdr:col>
      <xdr:colOff>114120</xdr:colOff>
      <xdr:row>19</xdr:row>
      <xdr:rowOff>209520</xdr:rowOff>
    </xdr:to>
    <xdr:cxnSp>
      <xdr:nvCxnSpPr>
        <xdr:cNvPr id="4" name="Connecteur droit avec flèche 7"/>
        <xdr:cNvCxnSpPr/>
      </xdr:nvCxnSpPr>
      <xdr:spPr>
        <a:xfrm flipV="1">
          <a:off x="4653000" y="3295440"/>
          <a:ext cx="1551600" cy="1438920"/>
        </a:xfrm>
        <a:prstGeom prst="straightConnector1">
          <a:avLst/>
        </a:prstGeom>
        <a:ln w="50800">
          <a:solidFill>
            <a:srgbClr val="808080"/>
          </a:solidFill>
          <a:round/>
          <a:tailEnd len="med" type="triangle" w="med"/>
        </a:ln>
      </xdr:spPr>
    </xdr:cxnSp>
    <xdr:clientData/>
  </xdr:twoCellAnchor>
  <xdr:twoCellAnchor editAs="oneCell">
    <xdr:from>
      <xdr:col>0</xdr:col>
      <xdr:colOff>85680</xdr:colOff>
      <xdr:row>0</xdr:row>
      <xdr:rowOff>57240</xdr:rowOff>
    </xdr:from>
    <xdr:to>
      <xdr:col>2</xdr:col>
      <xdr:colOff>280080</xdr:colOff>
      <xdr:row>5</xdr:row>
      <xdr:rowOff>243720</xdr:rowOff>
    </xdr:to>
    <xdr:pic>
      <xdr:nvPicPr>
        <xdr:cNvPr id="5" name="Image 9" descr="C:\Users\Florence\AppData\Local\Packages\Microsoft.Windows.Photos_8wekyb3d8bbwe\TempState\ShareServiceTempFolder\Logo-SNFOCOS-FINAL3.jpeg"/>
        <xdr:cNvPicPr/>
      </xdr:nvPicPr>
      <xdr:blipFill>
        <a:blip r:embed="rId1"/>
        <a:stretch/>
      </xdr:blipFill>
      <xdr:spPr>
        <a:xfrm>
          <a:off x="85680" y="57240"/>
          <a:ext cx="939240" cy="13104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8</xdr:col>
      <xdr:colOff>399960</xdr:colOff>
      <xdr:row>4</xdr:row>
      <xdr:rowOff>19080</xdr:rowOff>
    </xdr:from>
    <xdr:to>
      <xdr:col>8</xdr:col>
      <xdr:colOff>828000</xdr:colOff>
      <xdr:row>5</xdr:row>
      <xdr:rowOff>65880</xdr:rowOff>
    </xdr:to>
    <xdr:sp>
      <xdr:nvSpPr>
        <xdr:cNvPr id="6" name="Flèche vers le bas 10"/>
        <xdr:cNvSpPr/>
      </xdr:nvSpPr>
      <xdr:spPr>
        <a:xfrm>
          <a:off x="5181480" y="981000"/>
          <a:ext cx="428040" cy="208800"/>
        </a:xfrm>
        <a:prstGeom prst="downArrow">
          <a:avLst>
            <a:gd name="adj1" fmla="val 50000"/>
            <a:gd name="adj2" fmla="val 50000"/>
          </a:avLst>
        </a:prstGeom>
        <a:solidFill>
          <a:srgbClr val="c00000"/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7</xdr:col>
      <xdr:colOff>75960</xdr:colOff>
      <xdr:row>16</xdr:row>
      <xdr:rowOff>152280</xdr:rowOff>
    </xdr:from>
    <xdr:to>
      <xdr:col>10</xdr:col>
      <xdr:colOff>1000080</xdr:colOff>
      <xdr:row>21</xdr:row>
      <xdr:rowOff>161640</xdr:rowOff>
    </xdr:to>
    <xdr:cxnSp>
      <xdr:nvCxnSpPr>
        <xdr:cNvPr id="7" name="Connecteur droit avec flèche 14"/>
        <xdr:cNvCxnSpPr/>
      </xdr:nvCxnSpPr>
      <xdr:spPr>
        <a:xfrm flipV="1">
          <a:off x="4595760" y="3733560"/>
          <a:ext cx="2787120" cy="1381320"/>
        </a:xfrm>
        <a:prstGeom prst="straightConnector1">
          <a:avLst/>
        </a:prstGeom>
        <a:ln w="50800">
          <a:solidFill>
            <a:srgbClr val="808080"/>
          </a:solidFill>
          <a:prstDash val="dash"/>
          <a:round/>
          <a:tailEnd len="med" type="triangle" w="med"/>
        </a:ln>
      </xdr:spPr>
    </xdr:cxnSp>
    <xdr:clientData/>
  </xdr:twoCellAnchor>
  <xdr:twoCellAnchor editAs="twoCell">
    <xdr:from>
      <xdr:col>4</xdr:col>
      <xdr:colOff>304920</xdr:colOff>
      <xdr:row>4</xdr:row>
      <xdr:rowOff>19080</xdr:rowOff>
    </xdr:from>
    <xdr:to>
      <xdr:col>4</xdr:col>
      <xdr:colOff>732960</xdr:colOff>
      <xdr:row>5</xdr:row>
      <xdr:rowOff>65880</xdr:rowOff>
    </xdr:to>
    <xdr:sp>
      <xdr:nvSpPr>
        <xdr:cNvPr id="8" name="Flèche vers le bas 11"/>
        <xdr:cNvSpPr/>
      </xdr:nvSpPr>
      <xdr:spPr>
        <a:xfrm>
          <a:off x="2116440" y="981000"/>
          <a:ext cx="428040" cy="208800"/>
        </a:xfrm>
        <a:prstGeom prst="downArrow">
          <a:avLst>
            <a:gd name="adj1" fmla="val 50000"/>
            <a:gd name="adj2" fmla="val 50000"/>
          </a:avLst>
        </a:prstGeom>
        <a:solidFill>
          <a:srgbClr val="c00000"/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10</xdr:col>
      <xdr:colOff>428760</xdr:colOff>
      <xdr:row>4</xdr:row>
      <xdr:rowOff>19080</xdr:rowOff>
    </xdr:from>
    <xdr:to>
      <xdr:col>10</xdr:col>
      <xdr:colOff>856800</xdr:colOff>
      <xdr:row>4</xdr:row>
      <xdr:rowOff>161280</xdr:rowOff>
    </xdr:to>
    <xdr:sp>
      <xdr:nvSpPr>
        <xdr:cNvPr id="9" name="Flèche vers le bas 13"/>
        <xdr:cNvSpPr/>
      </xdr:nvSpPr>
      <xdr:spPr>
        <a:xfrm>
          <a:off x="6811200" y="981000"/>
          <a:ext cx="428040" cy="142200"/>
        </a:xfrm>
        <a:prstGeom prst="downArrow">
          <a:avLst>
            <a:gd name="adj1" fmla="val 50000"/>
            <a:gd name="adj2" fmla="val 50000"/>
          </a:avLst>
        </a:prstGeom>
        <a:solidFill>
          <a:srgbClr val="c00000"/>
        </a:solidFill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O29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ColWidth="10.6796875" defaultRowHeight="15" zeroHeight="false" outlineLevelRow="0" outlineLevelCol="0"/>
  <cols>
    <col collapsed="false" customWidth="true" hidden="false" outlineLevel="0" max="1" min="1" style="1" width="9.57"/>
    <col collapsed="false" customWidth="true" hidden="false" outlineLevel="0" max="2" min="2" style="1" width="1"/>
    <col collapsed="false" customWidth="true" hidden="false" outlineLevel="0" max="3" min="3" style="1" width="5.57"/>
    <col collapsed="false" customWidth="true" hidden="false" outlineLevel="0" max="4" min="4" style="1" width="9.57"/>
    <col collapsed="false" customWidth="true" hidden="false" outlineLevel="0" max="5" min="5" style="1" width="15.42"/>
    <col collapsed="false" customWidth="true" hidden="false" outlineLevel="0" max="6" min="6" style="1" width="4.14"/>
    <col collapsed="false" customWidth="true" hidden="false" outlineLevel="0" max="7" min="7" style="1" width="18.86"/>
    <col collapsed="false" customWidth="true" hidden="false" outlineLevel="0" max="8" min="8" style="1" width="3.71"/>
    <col collapsed="false" customWidth="true" hidden="false" outlineLevel="0" max="9" min="9" style="1" width="18.57"/>
    <col collapsed="false" customWidth="true" hidden="false" outlineLevel="0" max="10" min="10" style="1" width="4.14"/>
    <col collapsed="false" customWidth="true" hidden="false" outlineLevel="0" max="11" min="11" style="1" width="19"/>
    <col collapsed="false" customWidth="true" hidden="false" outlineLevel="0" max="12" min="12" style="1" width="19.14"/>
    <col collapsed="false" customWidth="true" hidden="false" outlineLevel="0" max="13" min="13" style="1" width="5.71"/>
    <col collapsed="false" customWidth="true" hidden="false" outlineLevel="0" max="14" min="14" style="1" width="21.14"/>
    <col collapsed="false" customWidth="true" hidden="false" outlineLevel="0" max="15" min="15" style="1" width="1"/>
  </cols>
  <sheetData>
    <row r="1" s="2" customFormat="true" ht="5.25" hidden="false" customHeight="true" outlineLevel="0" collapsed="false"/>
    <row r="2" s="2" customFormat="true" ht="18" hidden="false" customHeight="true" outlineLevel="0" collapsed="false">
      <c r="E2" s="3" t="s">
        <v>0</v>
      </c>
      <c r="F2" s="3"/>
      <c r="G2" s="3"/>
      <c r="H2" s="3"/>
      <c r="I2" s="3"/>
      <c r="J2" s="3"/>
      <c r="K2" s="3"/>
      <c r="L2" s="4" t="s">
        <v>1</v>
      </c>
      <c r="M2" s="4"/>
      <c r="N2" s="5" t="n">
        <v>7.60939</v>
      </c>
    </row>
    <row r="3" s="2" customFormat="true" ht="27.75" hidden="false" customHeight="true" outlineLevel="0" collapsed="false">
      <c r="E3" s="6" t="s">
        <v>2</v>
      </c>
      <c r="F3" s="3"/>
      <c r="G3" s="7" t="s">
        <v>3</v>
      </c>
      <c r="H3" s="3"/>
      <c r="I3" s="7" t="s">
        <v>4</v>
      </c>
      <c r="J3" s="8"/>
      <c r="K3" s="7" t="s">
        <v>5</v>
      </c>
      <c r="L3" s="9"/>
    </row>
    <row r="4" s="2" customFormat="true" ht="24.75" hidden="false" customHeight="true" outlineLevel="0" collapsed="false">
      <c r="E4" s="10" t="s">
        <v>6</v>
      </c>
      <c r="G4" s="7"/>
      <c r="I4" s="7"/>
      <c r="K4" s="7"/>
    </row>
    <row r="5" s="2" customFormat="true" ht="12.75" hidden="false" customHeight="true" outlineLevel="0" collapsed="false">
      <c r="E5" s="11"/>
      <c r="G5" s="11"/>
      <c r="O5" s="12"/>
    </row>
    <row r="6" s="13" customFormat="true" ht="22.5" hidden="false" customHeight="true" outlineLevel="0" collapsed="false">
      <c r="E6" s="14"/>
      <c r="F6" s="15"/>
      <c r="G6" s="14"/>
      <c r="H6" s="15"/>
      <c r="I6" s="14"/>
      <c r="K6" s="14"/>
      <c r="O6" s="12"/>
    </row>
    <row r="7" s="13" customFormat="true" ht="13.5" hidden="false" customHeight="true" outlineLevel="0" collapsed="false">
      <c r="E7" s="16"/>
      <c r="F7" s="15"/>
      <c r="G7" s="16"/>
      <c r="H7" s="15"/>
      <c r="I7" s="17" t="str">
        <f aca="false">Transfert!$X$11</f>
        <v/>
      </c>
      <c r="K7" s="17" t="str">
        <f aca="false">Transfert!$Y$11</f>
        <v/>
      </c>
      <c r="O7" s="12"/>
    </row>
    <row r="8" s="15" customFormat="true" ht="28.5" hidden="false" customHeight="true" outlineLevel="0" collapsed="false">
      <c r="D8" s="18" t="s">
        <v>7</v>
      </c>
      <c r="E8" s="18"/>
      <c r="F8" s="18"/>
      <c r="G8" s="19" t="str">
        <f aca="false">Transfert!$D$11</f>
        <v/>
      </c>
      <c r="J8" s="16"/>
      <c r="O8" s="12"/>
    </row>
    <row r="9" s="15" customFormat="true" ht="28.5" hidden="false" customHeight="true" outlineLevel="0" collapsed="false">
      <c r="D9" s="20" t="s">
        <v>8</v>
      </c>
      <c r="E9" s="20"/>
      <c r="F9" s="20"/>
      <c r="G9" s="21" t="str">
        <f aca="false">Transfert!$G$11</f>
        <v/>
      </c>
      <c r="I9" s="16"/>
      <c r="J9" s="16"/>
    </row>
    <row r="10" s="15" customFormat="true" ht="29.25" hidden="false" customHeight="true" outlineLevel="0" collapsed="false">
      <c r="D10" s="22" t="s">
        <v>9</v>
      </c>
      <c r="E10" s="22"/>
      <c r="F10" s="22"/>
      <c r="G10" s="23" t="str">
        <f aca="false">Transfert!$I$11</f>
        <v/>
      </c>
      <c r="I10" s="16"/>
      <c r="J10" s="16"/>
      <c r="K10" s="24" t="s">
        <v>10</v>
      </c>
      <c r="L10" s="24"/>
    </row>
    <row r="11" s="15" customFormat="true" ht="6" hidden="false" customHeight="true" outlineLevel="0" collapsed="false">
      <c r="D11" s="25"/>
      <c r="E11" s="25"/>
      <c r="F11" s="25"/>
      <c r="G11" s="26"/>
      <c r="I11" s="16"/>
      <c r="J11" s="16"/>
      <c r="K11" s="24"/>
      <c r="L11" s="24"/>
      <c r="M11" s="27"/>
    </row>
    <row r="12" s="2" customFormat="true" ht="8.25" hidden="false" customHeight="true" outlineLevel="0" collapsed="false">
      <c r="E12" s="28"/>
      <c r="J12" s="13"/>
      <c r="K12" s="29" t="s">
        <v>11</v>
      </c>
      <c r="L12" s="29" t="s">
        <v>12</v>
      </c>
      <c r="M12" s="30"/>
    </row>
    <row r="13" s="2" customFormat="true" ht="4.5" hidden="false" customHeight="true" outlineLevel="0" collapsed="false">
      <c r="B13" s="31"/>
      <c r="C13" s="32"/>
      <c r="D13" s="32"/>
      <c r="E13" s="32"/>
      <c r="F13" s="32"/>
      <c r="G13" s="32"/>
      <c r="H13" s="33"/>
      <c r="I13" s="34"/>
      <c r="J13" s="13"/>
      <c r="K13" s="29"/>
      <c r="L13" s="29"/>
      <c r="M13" s="30"/>
    </row>
    <row r="14" s="2" customFormat="true" ht="23.25" hidden="false" customHeight="true" outlineLevel="0" collapsed="false">
      <c r="B14" s="35"/>
      <c r="C14" s="36" t="s">
        <v>13</v>
      </c>
      <c r="D14" s="36"/>
      <c r="E14" s="36"/>
      <c r="F14" s="36"/>
      <c r="G14" s="36"/>
      <c r="H14" s="37"/>
      <c r="I14" s="34"/>
      <c r="J14" s="13"/>
      <c r="K14" s="38" t="str">
        <f aca="false">Transfert!$Z$11</f>
        <v/>
      </c>
      <c r="L14" s="39" t="str">
        <f aca="false">Transfert!$AA$11</f>
        <v/>
      </c>
      <c r="M14" s="40"/>
      <c r="N14" s="41" t="s">
        <v>14</v>
      </c>
    </row>
    <row r="15" s="2" customFormat="true" ht="4.5" hidden="false" customHeight="true" outlineLevel="0" collapsed="false">
      <c r="B15" s="35"/>
      <c r="C15" s="42"/>
      <c r="D15" s="42"/>
      <c r="E15" s="43"/>
      <c r="F15" s="42"/>
      <c r="G15" s="42"/>
      <c r="H15" s="37"/>
      <c r="I15" s="34"/>
      <c r="J15" s="13"/>
      <c r="N15" s="41"/>
    </row>
    <row r="16" s="44" customFormat="true" ht="24.75" hidden="false" customHeight="true" outlineLevel="0" collapsed="false">
      <c r="B16" s="45"/>
      <c r="C16" s="46" t="s">
        <v>15</v>
      </c>
      <c r="D16" s="46"/>
      <c r="E16" s="46"/>
      <c r="F16" s="46"/>
      <c r="G16" s="47" t="str">
        <f aca="false">Transfert!$L$11</f>
        <v/>
      </c>
      <c r="H16" s="48"/>
      <c r="I16" s="49"/>
      <c r="J16" s="7"/>
      <c r="L16" s="50" t="s">
        <v>16</v>
      </c>
      <c r="N16" s="39" t="str">
        <f aca="false">Transfert!$AC$11</f>
        <v/>
      </c>
    </row>
    <row r="17" s="2" customFormat="true" ht="24.75" hidden="false" customHeight="true" outlineLevel="0" collapsed="false">
      <c r="B17" s="35"/>
      <c r="C17" s="51" t="s">
        <v>17</v>
      </c>
      <c r="D17" s="51"/>
      <c r="E17" s="51"/>
      <c r="F17" s="51"/>
      <c r="G17" s="52" t="str">
        <f aca="false">Transfert!$M$11</f>
        <v/>
      </c>
      <c r="H17" s="37"/>
      <c r="I17" s="34"/>
      <c r="L17" s="39" t="str">
        <f aca="false">Transfert!$AB$11</f>
        <v/>
      </c>
    </row>
    <row r="18" s="2" customFormat="true" ht="24.75" hidden="false" customHeight="true" outlineLevel="0" collapsed="false">
      <c r="B18" s="35"/>
      <c r="C18" s="53" t="s">
        <v>18</v>
      </c>
      <c r="D18" s="53"/>
      <c r="E18" s="53"/>
      <c r="F18" s="53"/>
      <c r="G18" s="54" t="str">
        <f aca="false">IF($G$6="","",Transfert!$N$11)</f>
        <v/>
      </c>
      <c r="H18" s="37"/>
      <c r="I18" s="34"/>
      <c r="L18" s="55" t="s">
        <v>19</v>
      </c>
      <c r="M18" s="55"/>
      <c r="N18" s="55"/>
      <c r="O18" s="55"/>
    </row>
    <row r="19" s="2" customFormat="true" ht="24.75" hidden="false" customHeight="true" outlineLevel="0" collapsed="false">
      <c r="B19" s="35"/>
      <c r="C19" s="56" t="s">
        <v>20</v>
      </c>
      <c r="D19" s="56"/>
      <c r="E19" s="56"/>
      <c r="F19" s="56"/>
      <c r="G19" s="54" t="str">
        <f aca="false">IF($I$6="","",Transfert!$O$11)</f>
        <v/>
      </c>
      <c r="H19" s="37"/>
      <c r="I19" s="34"/>
      <c r="L19" s="55"/>
      <c r="M19" s="55"/>
      <c r="N19" s="55"/>
      <c r="O19" s="55"/>
    </row>
    <row r="20" s="2" customFormat="true" ht="27.75" hidden="false" customHeight="true" outlineLevel="0" collapsed="false">
      <c r="B20" s="35"/>
      <c r="C20" s="57" t="s">
        <v>9</v>
      </c>
      <c r="D20" s="57"/>
      <c r="E20" s="57"/>
      <c r="F20" s="57"/>
      <c r="G20" s="58" t="str">
        <f aca="false">Transfert!$R$11</f>
        <v/>
      </c>
      <c r="H20" s="37"/>
      <c r="I20" s="34"/>
      <c r="L20" s="55"/>
      <c r="M20" s="55"/>
      <c r="N20" s="55"/>
      <c r="O20" s="55"/>
    </row>
    <row r="21" s="2" customFormat="true" ht="6" hidden="false" customHeight="true" outlineLevel="0" collapsed="false">
      <c r="B21" s="35"/>
      <c r="C21" s="57"/>
      <c r="D21" s="57"/>
      <c r="E21" s="57"/>
      <c r="F21" s="57"/>
      <c r="G21" s="59"/>
      <c r="H21" s="37"/>
      <c r="I21" s="34"/>
      <c r="L21" s="55"/>
      <c r="M21" s="55"/>
      <c r="N21" s="55"/>
      <c r="O21" s="55"/>
    </row>
    <row r="22" s="2" customFormat="true" ht="24.75" hidden="false" customHeight="true" outlineLevel="0" collapsed="false">
      <c r="B22" s="35"/>
      <c r="C22" s="60" t="s">
        <v>21</v>
      </c>
      <c r="D22" s="60"/>
      <c r="E22" s="60"/>
      <c r="F22" s="60"/>
      <c r="G22" s="61" t="str">
        <f aca="false">Transfert!$S$11</f>
        <v/>
      </c>
      <c r="H22" s="37"/>
      <c r="I22" s="34"/>
      <c r="L22" s="62"/>
      <c r="M22" s="63"/>
    </row>
    <row r="23" s="2" customFormat="true" ht="4.5" hidden="false" customHeight="true" outlineLevel="0" collapsed="false">
      <c r="B23" s="35"/>
      <c r="C23" s="64"/>
      <c r="D23" s="64"/>
      <c r="E23" s="64"/>
      <c r="F23" s="64"/>
      <c r="G23" s="65"/>
      <c r="H23" s="37"/>
      <c r="I23" s="34"/>
      <c r="L23" s="62"/>
      <c r="M23" s="63"/>
    </row>
    <row r="24" s="2" customFormat="true" ht="24.75" hidden="false" customHeight="true" outlineLevel="0" collapsed="false">
      <c r="B24" s="35"/>
      <c r="C24" s="66" t="s">
        <v>22</v>
      </c>
      <c r="D24" s="66"/>
      <c r="E24" s="66"/>
      <c r="F24" s="66"/>
      <c r="G24" s="67" t="str">
        <f aca="false">Transfert!$Q$11</f>
        <v/>
      </c>
      <c r="H24" s="37"/>
      <c r="I24" s="34"/>
      <c r="L24" s="62"/>
    </row>
    <row r="25" s="2" customFormat="true" ht="7.5" hidden="false" customHeight="true" outlineLevel="0" collapsed="false">
      <c r="B25" s="68"/>
      <c r="C25" s="69"/>
      <c r="D25" s="69"/>
      <c r="E25" s="69"/>
      <c r="F25" s="69"/>
      <c r="G25" s="69"/>
      <c r="H25" s="70"/>
      <c r="I25" s="34"/>
    </row>
    <row r="26" s="2" customFormat="true" ht="15" hidden="false" customHeight="false" outlineLevel="0" collapsed="false">
      <c r="B26" s="71"/>
      <c r="C26" s="71"/>
      <c r="D26" s="71"/>
      <c r="E26" s="71"/>
      <c r="F26" s="71"/>
      <c r="G26" s="71"/>
      <c r="H26" s="71"/>
    </row>
    <row r="27" s="2" customFormat="true" ht="15" hidden="false" customHeight="false" outlineLevel="0" collapsed="false"/>
    <row r="28" customFormat="false" ht="15" hidden="false" customHeight="false" outlineLevel="0" collapsed="false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customFormat="false" ht="15" hidden="false" customHeight="false" outlineLevel="0" collapsed="false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sheetProtection algorithmName="SHA-512" hashValue="mTWV3kcvqoMIJrWUe400BtsgVCjqZyjv2gibqjh/q0wSKwRonITJhKlDStrR8NakCtTkmSxwWmtVKe36q1OiMg==" saltValue="dRl5tMiHuaQvrg1pNPRzJg==" spinCount="100000" sheet="true" objects="true" scenarios="true"/>
  <mergeCells count="23">
    <mergeCell ref="E2:K2"/>
    <mergeCell ref="L2:M2"/>
    <mergeCell ref="G3:G4"/>
    <mergeCell ref="I3:I4"/>
    <mergeCell ref="K3:K4"/>
    <mergeCell ref="D8:F8"/>
    <mergeCell ref="D9:F9"/>
    <mergeCell ref="D10:F10"/>
    <mergeCell ref="K10:L11"/>
    <mergeCell ref="K12:K13"/>
    <mergeCell ref="L12:L13"/>
    <mergeCell ref="M12:M13"/>
    <mergeCell ref="C14:G14"/>
    <mergeCell ref="N14:N15"/>
    <mergeCell ref="C16:F16"/>
    <mergeCell ref="C17:F17"/>
    <mergeCell ref="C18:F18"/>
    <mergeCell ref="L18:O21"/>
    <mergeCell ref="C19:F19"/>
    <mergeCell ref="C20:F21"/>
    <mergeCell ref="C22:F22"/>
    <mergeCell ref="C23:F23"/>
    <mergeCell ref="C24:F24"/>
  </mergeCells>
  <dataValidations count="1">
    <dataValidation allowBlank="true" errorStyle="stop" operator="between" showDropDown="false" showErrorMessage="true" showInputMessage="true" sqref="E6:E7" type="list">
      <formula1>Calcul!$C$4:$C$8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551388888888889" bottom="0.747916666666667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true">
    <pageSetUpPr fitToPage="false"/>
  </sheetPr>
  <dimension ref="A1:V9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8" activeCellId="0" sqref="N8"/>
    </sheetView>
  </sheetViews>
  <sheetFormatPr defaultColWidth="10.6796875" defaultRowHeight="15" zeroHeight="false" outlineLevelRow="0" outlineLevelCol="0"/>
  <cols>
    <col collapsed="false" customWidth="true" hidden="false" outlineLevel="0" max="1" min="1" style="1" width="6.43"/>
    <col collapsed="false" customWidth="true" hidden="false" outlineLevel="0" max="2" min="2" style="1" width="6.29"/>
    <col collapsed="false" customWidth="true" hidden="false" outlineLevel="0" max="3" min="3" style="72" width="7.71"/>
    <col collapsed="false" customWidth="true" hidden="false" outlineLevel="0" max="4" min="4" style="72" width="8.42"/>
    <col collapsed="false" customWidth="true" hidden="false" outlineLevel="0" max="5" min="5" style="72" width="10.85"/>
    <col collapsed="false" customWidth="true" hidden="false" outlineLevel="0" max="6" min="6" style="72" width="12.15"/>
    <col collapsed="false" customWidth="true" hidden="false" outlineLevel="0" max="7" min="7" style="73" width="12.29"/>
    <col collapsed="false" customWidth="true" hidden="false" outlineLevel="0" max="8" min="8" style="74" width="10"/>
    <col collapsed="false" customWidth="true" hidden="false" outlineLevel="0" max="9" min="9" style="74" width="12.29"/>
    <col collapsed="false" customWidth="true" hidden="false" outlineLevel="0" max="10" min="10" style="74" width="11.14"/>
    <col collapsed="false" customWidth="true" hidden="false" outlineLevel="0" max="11" min="11" style="74" width="10"/>
    <col collapsed="false" customWidth="true" hidden="false" outlineLevel="0" max="12" min="12" style="75" width="7.71"/>
    <col collapsed="false" customWidth="true" hidden="false" outlineLevel="0" max="13" min="13" style="72" width="9"/>
    <col collapsed="false" customWidth="true" hidden="false" outlineLevel="0" max="15" min="14" style="72" width="12.71"/>
    <col collapsed="false" customWidth="true" hidden="false" outlineLevel="0" max="16" min="16" style="76" width="12"/>
    <col collapsed="false" customWidth="true" hidden="false" outlineLevel="0" max="17" min="17" style="72" width="11.43"/>
    <col collapsed="false" customWidth="true" hidden="false" outlineLevel="0" max="18" min="18" style="72" width="11.71"/>
    <col collapsed="false" customWidth="true" hidden="false" outlineLevel="0" max="19" min="19" style="72" width="10.85"/>
    <col collapsed="false" customWidth="true" hidden="false" outlineLevel="0" max="20" min="20" style="1" width="10.14"/>
    <col collapsed="false" customWidth="true" hidden="false" outlineLevel="0" max="21" min="21" style="1" width="1.57"/>
  </cols>
  <sheetData>
    <row r="1" customFormat="false" ht="15.75" hidden="false" customHeight="false" outlineLevel="0" collapsed="false"/>
    <row r="2" customFormat="false" ht="15.75" hidden="false" customHeight="false" outlineLevel="0" collapsed="false">
      <c r="C2" s="77" t="s">
        <v>23</v>
      </c>
      <c r="D2" s="77"/>
      <c r="E2" s="77"/>
      <c r="F2" s="77"/>
      <c r="G2" s="77"/>
      <c r="H2" s="77"/>
      <c r="I2" s="77"/>
      <c r="J2" s="77"/>
      <c r="K2" s="77"/>
      <c r="L2" s="78" t="s">
        <v>24</v>
      </c>
      <c r="M2" s="78"/>
      <c r="N2" s="78"/>
      <c r="O2" s="78"/>
      <c r="P2" s="78"/>
      <c r="Q2" s="78"/>
      <c r="R2" s="78"/>
      <c r="S2" s="78"/>
      <c r="T2" s="78"/>
    </row>
    <row r="3" s="79" customFormat="true" ht="57.75" hidden="false" customHeight="true" outlineLevel="0" collapsed="false">
      <c r="C3" s="80" t="s">
        <v>15</v>
      </c>
      <c r="D3" s="81" t="s">
        <v>25</v>
      </c>
      <c r="E3" s="82" t="s">
        <v>26</v>
      </c>
      <c r="F3" s="82" t="s">
        <v>27</v>
      </c>
      <c r="G3" s="83" t="s">
        <v>28</v>
      </c>
      <c r="H3" s="84" t="s">
        <v>29</v>
      </c>
      <c r="I3" s="83" t="s">
        <v>30</v>
      </c>
      <c r="J3" s="85" t="s">
        <v>21</v>
      </c>
      <c r="K3" s="85" t="s">
        <v>31</v>
      </c>
      <c r="L3" s="86" t="s">
        <v>15</v>
      </c>
      <c r="M3" s="87" t="s">
        <v>32</v>
      </c>
      <c r="N3" s="88" t="s">
        <v>33</v>
      </c>
      <c r="O3" s="88" t="s">
        <v>34</v>
      </c>
      <c r="P3" s="89" t="s">
        <v>28</v>
      </c>
      <c r="Q3" s="90" t="s">
        <v>35</v>
      </c>
      <c r="R3" s="89" t="s">
        <v>30</v>
      </c>
      <c r="S3" s="90" t="s">
        <v>21</v>
      </c>
      <c r="T3" s="91" t="s">
        <v>36</v>
      </c>
      <c r="V3" s="92" t="s">
        <v>37</v>
      </c>
    </row>
    <row r="4" s="79" customFormat="true" ht="6.75" hidden="false" customHeight="true" outlineLevel="0" collapsed="false">
      <c r="K4" s="93"/>
    </row>
    <row r="5" customFormat="false" ht="15" hidden="false" customHeight="false" outlineLevel="0" collapsed="false">
      <c r="A5" s="94" t="n">
        <v>0.5</v>
      </c>
      <c r="B5" s="94" t="n">
        <v>0.75</v>
      </c>
      <c r="C5" s="95" t="s">
        <v>38</v>
      </c>
      <c r="D5" s="96" t="n">
        <v>591.6</v>
      </c>
      <c r="E5" s="97" t="n">
        <f aca="false">IF(Simulation!$E$6=Calcul!$C5,Simulation!$G$6,0)</f>
        <v>0</v>
      </c>
      <c r="F5" s="97" t="n">
        <f aca="false">IF(Simulation!$E$6=Calcul!$C5,Simulation!$I$6,0)</f>
        <v>0</v>
      </c>
      <c r="G5" s="98" t="n">
        <f aca="false">D5+E5</f>
        <v>591.6</v>
      </c>
      <c r="H5" s="99" t="n">
        <v>997</v>
      </c>
      <c r="I5" s="98" t="n">
        <f aca="false">G5+F5</f>
        <v>591.6</v>
      </c>
      <c r="J5" s="99" t="n">
        <f aca="false">IF(Simulation!$E$6=Calcul!$C5,Simulation!$K$6,0)</f>
        <v>0</v>
      </c>
      <c r="K5" s="100" t="n">
        <f aca="false">D5*Simulation!$N$2*A5</f>
        <v>2250.857562</v>
      </c>
      <c r="L5" s="101" t="s">
        <v>38</v>
      </c>
      <c r="M5" s="102" t="n">
        <v>630</v>
      </c>
      <c r="N5" s="103" t="n">
        <f aca="false">MAX(0,P5-M5)</f>
        <v>0</v>
      </c>
      <c r="O5" s="103" t="n">
        <f aca="false">F5</f>
        <v>0</v>
      </c>
      <c r="P5" s="104" t="n">
        <f aca="false">MIN(MAX(M5,G5),Q5)</f>
        <v>630</v>
      </c>
      <c r="Q5" s="105" t="n">
        <v>1117</v>
      </c>
      <c r="R5" s="104" t="n">
        <f aca="false">P5+O5</f>
        <v>630</v>
      </c>
      <c r="S5" s="105" t="n">
        <f aca="false">MIN(J5/D5*M5,T5)</f>
        <v>0</v>
      </c>
      <c r="T5" s="106" t="n">
        <f aca="false">M5*Simulation!$N$2*B5</f>
        <v>3595.436775</v>
      </c>
      <c r="V5" s="107" t="n">
        <v>150</v>
      </c>
    </row>
    <row r="6" customFormat="false" ht="15" hidden="false" customHeight="false" outlineLevel="0" collapsed="false">
      <c r="A6" s="94" t="n">
        <v>0.75</v>
      </c>
      <c r="B6" s="94" t="n">
        <v>1</v>
      </c>
      <c r="C6" s="108" t="s">
        <v>39</v>
      </c>
      <c r="D6" s="109" t="n">
        <v>716.6</v>
      </c>
      <c r="E6" s="97" t="n">
        <f aca="false">IF(Simulation!$E$6=Calcul!$C6,Simulation!$G$6,0)</f>
        <v>0</v>
      </c>
      <c r="F6" s="97" t="n">
        <f aca="false">IF(Simulation!$E$6=Calcul!$C6,Simulation!$I$6,0)</f>
        <v>0</v>
      </c>
      <c r="G6" s="110" t="n">
        <f aca="false">D6+E6</f>
        <v>716.6</v>
      </c>
      <c r="H6" s="111" t="n">
        <v>1115</v>
      </c>
      <c r="I6" s="110" t="n">
        <f aca="false">G6+F6</f>
        <v>716.6</v>
      </c>
      <c r="J6" s="99" t="n">
        <f aca="false">IF(Simulation!$E$6=Calcul!$C6,Simulation!$K$6,0)</f>
        <v>0</v>
      </c>
      <c r="K6" s="100" t="n">
        <f aca="false">D6*Simulation!$N$2*A6</f>
        <v>4089.6666555</v>
      </c>
      <c r="L6" s="112" t="s">
        <v>39</v>
      </c>
      <c r="M6" s="113" t="n">
        <v>735</v>
      </c>
      <c r="N6" s="103" t="n">
        <f aca="false">MAX(0,P6-M6)</f>
        <v>0</v>
      </c>
      <c r="O6" s="103" t="n">
        <f aca="false">F6</f>
        <v>0</v>
      </c>
      <c r="P6" s="104" t="n">
        <f aca="false">MIN(MAX(M6,G6),Q6)</f>
        <v>735</v>
      </c>
      <c r="Q6" s="114" t="n">
        <v>1235</v>
      </c>
      <c r="R6" s="104" t="n">
        <f aca="false">P6+O6</f>
        <v>735</v>
      </c>
      <c r="S6" s="105" t="n">
        <f aca="false">MIN(J6/D6*M6,T6)</f>
        <v>0</v>
      </c>
      <c r="T6" s="106" t="n">
        <f aca="false">M6*Simulation!$N$2*B6</f>
        <v>5592.90165</v>
      </c>
      <c r="V6" s="107" t="n">
        <v>150</v>
      </c>
    </row>
    <row r="7" customFormat="false" ht="15" hidden="false" customHeight="false" outlineLevel="0" collapsed="false">
      <c r="A7" s="94" t="n">
        <v>1</v>
      </c>
      <c r="B7" s="94" t="n">
        <v>1</v>
      </c>
      <c r="C7" s="108" t="s">
        <v>40</v>
      </c>
      <c r="D7" s="109" t="n">
        <v>818.3</v>
      </c>
      <c r="E7" s="97" t="n">
        <f aca="false">IF(Simulation!$E$6=Calcul!$C7,Simulation!$G$6,0)</f>
        <v>0</v>
      </c>
      <c r="F7" s="97" t="n">
        <f aca="false">IF(Simulation!$E$6=Calcul!$C7,Simulation!$I$6,0)</f>
        <v>0</v>
      </c>
      <c r="G7" s="110" t="n">
        <f aca="false">D7+E7</f>
        <v>818.3</v>
      </c>
      <c r="H7" s="111" t="n">
        <v>1165</v>
      </c>
      <c r="I7" s="110" t="n">
        <f aca="false">G7+F7</f>
        <v>818.3</v>
      </c>
      <c r="J7" s="99" t="n">
        <f aca="false">IF(Simulation!$E$6=Calcul!$C7,Simulation!$K$6,0)</f>
        <v>0</v>
      </c>
      <c r="K7" s="100" t="n">
        <f aca="false">D7*Simulation!$N$2*A7</f>
        <v>6226.763837</v>
      </c>
      <c r="L7" s="112" t="s">
        <v>40</v>
      </c>
      <c r="M7" s="113" t="n">
        <v>828</v>
      </c>
      <c r="N7" s="103" t="n">
        <f aca="false">MAX(0,P7-M7)</f>
        <v>0</v>
      </c>
      <c r="O7" s="103" t="n">
        <f aca="false">F7</f>
        <v>0</v>
      </c>
      <c r="P7" s="104" t="n">
        <f aca="false">MIN(MAX(M7,G7),Q7)</f>
        <v>828</v>
      </c>
      <c r="Q7" s="114" t="n">
        <v>1285</v>
      </c>
      <c r="R7" s="104" t="n">
        <f aca="false">P7+O7</f>
        <v>828</v>
      </c>
      <c r="S7" s="105" t="n">
        <f aca="false">MIN(J7/D7*M7,T7)</f>
        <v>0</v>
      </c>
      <c r="T7" s="106" t="n">
        <f aca="false">M7*Simulation!$N$2*B7</f>
        <v>6300.57492</v>
      </c>
      <c r="V7" s="107" t="n">
        <v>120</v>
      </c>
    </row>
    <row r="8" customFormat="false" ht="15.75" hidden="false" customHeight="false" outlineLevel="0" collapsed="false">
      <c r="A8" s="94" t="n">
        <v>1.5</v>
      </c>
      <c r="B8" s="94" t="n">
        <v>1.5</v>
      </c>
      <c r="C8" s="115" t="s">
        <v>41</v>
      </c>
      <c r="D8" s="116" t="n">
        <v>869.1</v>
      </c>
      <c r="E8" s="117" t="n">
        <f aca="false">IF(Simulation!$E$6=Calcul!$C8,Simulation!$G$6,0)</f>
        <v>0</v>
      </c>
      <c r="F8" s="117" t="n">
        <f aca="false">IF(Simulation!$E$6=Calcul!$C8,Simulation!$I$6,0)</f>
        <v>0</v>
      </c>
      <c r="G8" s="118" t="n">
        <f aca="false">D8+E8</f>
        <v>869.1</v>
      </c>
      <c r="H8" s="119" t="n">
        <v>1255</v>
      </c>
      <c r="I8" s="118" t="n">
        <f aca="false">G8+F8</f>
        <v>869.1</v>
      </c>
      <c r="J8" s="120" t="n">
        <f aca="false">IF(Simulation!$E$6=Calcul!$C8,Simulation!$K$6,0)</f>
        <v>0</v>
      </c>
      <c r="K8" s="121" t="n">
        <f aca="false">D8*Simulation!$N$2*A8</f>
        <v>9919.9812735</v>
      </c>
      <c r="L8" s="122" t="s">
        <v>41</v>
      </c>
      <c r="M8" s="123" t="n">
        <v>879</v>
      </c>
      <c r="N8" s="123" t="n">
        <f aca="false">MAX(0,P8-M8)</f>
        <v>0</v>
      </c>
      <c r="O8" s="123" t="n">
        <f aca="false">F8</f>
        <v>0</v>
      </c>
      <c r="P8" s="124" t="n">
        <f aca="false">MIN(MAX(M8,G8),Q8)</f>
        <v>879</v>
      </c>
      <c r="Q8" s="125" t="n">
        <v>1375</v>
      </c>
      <c r="R8" s="124" t="n">
        <f aca="false">P8+O8</f>
        <v>879</v>
      </c>
      <c r="S8" s="126" t="n">
        <f aca="false">MIN(J8/D8*M8,T8)</f>
        <v>0</v>
      </c>
      <c r="T8" s="106" t="n">
        <f aca="false">M8*Simulation!$N$2*B8</f>
        <v>10032.980715</v>
      </c>
      <c r="V8" s="107" t="n">
        <v>120</v>
      </c>
    </row>
    <row r="9" customFormat="false" ht="15" hidden="false" customHeight="false" outlineLevel="0" collapsed="false">
      <c r="D9" s="127"/>
      <c r="M9" s="127"/>
      <c r="N9" s="127"/>
      <c r="O9" s="127"/>
    </row>
  </sheetData>
  <sheetProtection algorithmName="SHA-512" hashValue="4Vbj+vvOymvZUBtKptq16HzKdxYFKFRyvcIwH4AWk6OwChdsm8szTuhTVTTHxuebn9WqO+vcdLHxttSzM6eJxQ==" saltValue="4XXlpDwO1qA2k8/CJmSYRA==" spinCount="100000" sheet="true" objects="true" scenarios="true" selectLockedCells="true" selectUnlockedCells="true"/>
  <autoFilter ref="C2:T3">
    <filterColumn colId="12" hiddenButton="1">
      <colorFilter cellColor="1" dxfId="3"/>
    </filterColumn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mergeCells count="2">
    <mergeCell ref="C2:K2"/>
    <mergeCell ref="L2:T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C1:AC14"/>
  <sheetViews>
    <sheetView showFormulas="false" showGridLines="true" showRowColHeaders="false" showZeros="true" rightToLeft="false" tabSelected="false" showOutlineSymbols="true" defaultGridColor="true" view="normal" topLeftCell="E2" colorId="64" zoomScale="100" zoomScaleNormal="100" zoomScalePageLayoutView="100" workbookViewId="0">
      <selection pane="topLeft" activeCell="N14" activeCellId="0" sqref="N14"/>
    </sheetView>
  </sheetViews>
  <sheetFormatPr defaultColWidth="10.6796875" defaultRowHeight="15" zeroHeight="false" outlineLevelRow="0" outlineLevelCol="0"/>
  <cols>
    <col collapsed="false" customWidth="true" hidden="false" outlineLevel="0" max="1" min="1" style="1" width="1.57"/>
    <col collapsed="false" customWidth="true" hidden="false" outlineLevel="0" max="2" min="2" style="1" width="1.71"/>
    <col collapsed="false" customWidth="true" hidden="false" outlineLevel="0" max="3" min="3" style="72" width="7.42"/>
    <col collapsed="false" customWidth="true" hidden="false" outlineLevel="0" max="4" min="4" style="72" width="7.29"/>
    <col collapsed="false" customWidth="true" hidden="false" outlineLevel="0" max="6" min="5" style="72" width="12.15"/>
    <col collapsed="false" customWidth="true" hidden="false" outlineLevel="0" max="7" min="7" style="73" width="13.42"/>
    <col collapsed="false" customWidth="true" hidden="false" outlineLevel="0" max="8" min="8" style="74" width="8.57"/>
    <col collapsed="false" customWidth="true" hidden="false" outlineLevel="0" max="9" min="9" style="74" width="12.86"/>
    <col collapsed="false" customWidth="true" hidden="false" outlineLevel="0" max="11" min="10" style="74" width="10"/>
    <col collapsed="false" customWidth="true" hidden="false" outlineLevel="0" max="12" min="12" style="75" width="7.57"/>
    <col collapsed="false" customWidth="true" hidden="false" outlineLevel="0" max="13" min="13" style="72" width="8.29"/>
    <col collapsed="false" customWidth="true" hidden="false" outlineLevel="0" max="15" min="14" style="72" width="11.71"/>
    <col collapsed="false" customWidth="true" hidden="false" outlineLevel="0" max="16" min="16" style="76" width="11.57"/>
    <col collapsed="false" customWidth="true" hidden="false" outlineLevel="0" max="17" min="17" style="72" width="9.29"/>
    <col collapsed="false" customWidth="true" hidden="false" outlineLevel="0" max="18" min="18" style="72" width="11.14"/>
    <col collapsed="false" customWidth="true" hidden="false" outlineLevel="0" max="19" min="19" style="1" width="11.57"/>
    <col collapsed="false" customWidth="true" hidden="false" outlineLevel="0" max="21" min="21" style="1" width="1.29"/>
    <col collapsed="false" customWidth="true" hidden="false" outlineLevel="0" max="22" min="22" style="1" width="14.86"/>
    <col collapsed="false" customWidth="true" hidden="false" outlineLevel="0" max="23" min="23" style="1" width="1.29"/>
    <col collapsed="false" customWidth="true" hidden="false" outlineLevel="0" max="25" min="24" style="1" width="12.15"/>
    <col collapsed="false" customWidth="true" hidden="false" outlineLevel="0" max="27" min="27" style="1" width="12.15"/>
  </cols>
  <sheetData>
    <row r="1" customFormat="false" ht="15.75" hidden="true" customHeight="true" outlineLevel="0" collapsed="false"/>
    <row r="2" customFormat="false" ht="15.75" hidden="false" customHeight="false" outlineLevel="0" collapsed="false">
      <c r="C2" s="77" t="s">
        <v>23</v>
      </c>
      <c r="D2" s="77"/>
      <c r="E2" s="77"/>
      <c r="F2" s="77"/>
      <c r="G2" s="77"/>
      <c r="H2" s="77"/>
      <c r="I2" s="77"/>
      <c r="J2" s="77"/>
      <c r="K2" s="77"/>
      <c r="L2" s="78" t="s">
        <v>24</v>
      </c>
      <c r="M2" s="78"/>
      <c r="N2" s="78"/>
      <c r="O2" s="78"/>
      <c r="P2" s="78"/>
      <c r="Q2" s="78"/>
      <c r="R2" s="78"/>
      <c r="S2" s="78"/>
      <c r="T2" s="78"/>
    </row>
    <row r="3" s="79" customFormat="true" ht="57.75" hidden="false" customHeight="true" outlineLevel="0" collapsed="false">
      <c r="C3" s="80" t="s">
        <v>15</v>
      </c>
      <c r="D3" s="81" t="s">
        <v>25</v>
      </c>
      <c r="E3" s="82" t="s">
        <v>26</v>
      </c>
      <c r="F3" s="82" t="s">
        <v>27</v>
      </c>
      <c r="G3" s="83" t="s">
        <v>28</v>
      </c>
      <c r="H3" s="84" t="s">
        <v>29</v>
      </c>
      <c r="I3" s="83" t="s">
        <v>30</v>
      </c>
      <c r="J3" s="85" t="s">
        <v>21</v>
      </c>
      <c r="K3" s="85" t="s">
        <v>31</v>
      </c>
      <c r="L3" s="86" t="s">
        <v>15</v>
      </c>
      <c r="M3" s="87" t="s">
        <v>32</v>
      </c>
      <c r="N3" s="88" t="s">
        <v>33</v>
      </c>
      <c r="O3" s="88" t="s">
        <v>34</v>
      </c>
      <c r="P3" s="89" t="s">
        <v>28</v>
      </c>
      <c r="Q3" s="90" t="s">
        <v>35</v>
      </c>
      <c r="R3" s="89" t="s">
        <v>30</v>
      </c>
      <c r="S3" s="90" t="s">
        <v>21</v>
      </c>
      <c r="T3" s="91" t="s">
        <v>36</v>
      </c>
      <c r="V3" s="92" t="s">
        <v>37</v>
      </c>
    </row>
    <row r="4" s="79" customFormat="true" ht="10.5" hidden="false" customHeight="true" outlineLevel="0" collapsed="false"/>
    <row r="5" customFormat="false" ht="15" hidden="false" customHeight="false" outlineLevel="0" collapsed="false">
      <c r="C5" s="95" t="str">
        <f aca="false">IF(Simulation!$E$6=Calcul!$C5,Calcul!C5,"")</f>
        <v/>
      </c>
      <c r="D5" s="95" t="n">
        <f aca="false">IF(Simulation!$E$6=Calcul!$C5,Calcul!D5,0)</f>
        <v>0</v>
      </c>
      <c r="E5" s="95" t="n">
        <f aca="false">IF(Simulation!$E$6=Calcul!$C5,Calcul!E5,0)</f>
        <v>0</v>
      </c>
      <c r="F5" s="95" t="n">
        <f aca="false">IF(Simulation!$E$6=Calcul!$C5,Calcul!F5,0)</f>
        <v>0</v>
      </c>
      <c r="G5" s="95" t="n">
        <f aca="false">IF(Simulation!$E$6=Calcul!$C5,Calcul!G5,0)</f>
        <v>0</v>
      </c>
      <c r="H5" s="95" t="n">
        <f aca="false">IF(Simulation!$E$6=Calcul!$C5,Calcul!H5,0)</f>
        <v>0</v>
      </c>
      <c r="I5" s="95" t="n">
        <f aca="false">IF(Simulation!$E$6=Calcul!$C5,Calcul!I5,0)</f>
        <v>0</v>
      </c>
      <c r="J5" s="95" t="n">
        <f aca="false">IF(Simulation!$E$6=Calcul!$C5,Calcul!J5,0)</f>
        <v>0</v>
      </c>
      <c r="K5" s="95" t="n">
        <f aca="false">IF(Simulation!$E$6=Calcul!$C5,Calcul!K5,0)</f>
        <v>0</v>
      </c>
      <c r="L5" s="95" t="str">
        <f aca="false">IF(Simulation!$E$6=Calcul!$C5,Calcul!L5,"")</f>
        <v/>
      </c>
      <c r="M5" s="95" t="n">
        <f aca="false">IF(Simulation!$E$6=Calcul!$C5,Calcul!M5,0)</f>
        <v>0</v>
      </c>
      <c r="N5" s="95" t="n">
        <f aca="false">IF(Simulation!$E$6=Calcul!$C5,Calcul!N5,0)</f>
        <v>0</v>
      </c>
      <c r="O5" s="95" t="n">
        <f aca="false">IF(Simulation!$E$6=Calcul!$C5,Calcul!O5,0)</f>
        <v>0</v>
      </c>
      <c r="P5" s="95" t="n">
        <f aca="false">IF(Simulation!$E$6=Calcul!$C5,Calcul!P5,0)</f>
        <v>0</v>
      </c>
      <c r="Q5" s="95" t="n">
        <f aca="false">IF(Simulation!$E$6=Calcul!$C5,Calcul!Q5,0)</f>
        <v>0</v>
      </c>
      <c r="R5" s="95" t="n">
        <f aca="false">IF(Simulation!$E$6=Calcul!$C5,Calcul!R5,0)</f>
        <v>0</v>
      </c>
      <c r="S5" s="95" t="n">
        <f aca="false">IF(Simulation!$E$6=Calcul!$C5,Calcul!S5,0)</f>
        <v>0</v>
      </c>
      <c r="T5" s="95" t="n">
        <f aca="false">IF(Simulation!$E$6=Calcul!$C5,Calcul!T5,0)</f>
        <v>0</v>
      </c>
      <c r="U5" s="79"/>
      <c r="V5" s="95" t="n">
        <f aca="false">IF(Simulation!$E$6=Calcul!$C5,Calcul!V5,0)</f>
        <v>0</v>
      </c>
      <c r="W5" s="79"/>
      <c r="X5" s="79"/>
      <c r="Y5" s="79"/>
    </row>
    <row r="6" customFormat="false" ht="15" hidden="false" customHeight="false" outlineLevel="0" collapsed="false">
      <c r="C6" s="95" t="str">
        <f aca="false">IF(Simulation!$E$6=Calcul!$C6,Calcul!C6,"")</f>
        <v/>
      </c>
      <c r="D6" s="95" t="n">
        <f aca="false">IF(Simulation!$E$6=Calcul!$C6,Calcul!D6,0)</f>
        <v>0</v>
      </c>
      <c r="E6" s="95" t="n">
        <f aca="false">IF(Simulation!$E$6=Calcul!$C6,Calcul!E6,0)</f>
        <v>0</v>
      </c>
      <c r="F6" s="95" t="n">
        <f aca="false">IF(Simulation!$E$6=Calcul!$C6,Calcul!F6,0)</f>
        <v>0</v>
      </c>
      <c r="G6" s="95" t="n">
        <f aca="false">IF(Simulation!$E$6=Calcul!$C6,Calcul!G6,0)</f>
        <v>0</v>
      </c>
      <c r="H6" s="95" t="n">
        <f aca="false">IF(Simulation!$E$6=Calcul!$C6,Calcul!H6,0)</f>
        <v>0</v>
      </c>
      <c r="I6" s="95" t="n">
        <f aca="false">IF(Simulation!$E$6=Calcul!$C6,Calcul!I6,0)</f>
        <v>0</v>
      </c>
      <c r="J6" s="95" t="n">
        <f aca="false">IF(Simulation!$E$6=Calcul!$C6,Calcul!J6,0)</f>
        <v>0</v>
      </c>
      <c r="K6" s="95" t="n">
        <f aca="false">IF(Simulation!$E$6=Calcul!$C6,Calcul!K6,0)</f>
        <v>0</v>
      </c>
      <c r="L6" s="95" t="str">
        <f aca="false">IF(Simulation!$E$6=Calcul!$C6,Calcul!L6,"")</f>
        <v/>
      </c>
      <c r="M6" s="95" t="n">
        <f aca="false">IF(Simulation!$E$6=Calcul!$C6,Calcul!M6,0)</f>
        <v>0</v>
      </c>
      <c r="N6" s="95" t="n">
        <f aca="false">IF(Simulation!$E$6=Calcul!$C6,Calcul!N6,0)</f>
        <v>0</v>
      </c>
      <c r="O6" s="95" t="n">
        <f aca="false">IF(Simulation!$E$6=Calcul!$C6,Calcul!O6,0)</f>
        <v>0</v>
      </c>
      <c r="P6" s="95" t="n">
        <f aca="false">IF(Simulation!$E$6=Calcul!$C6,Calcul!P6,0)</f>
        <v>0</v>
      </c>
      <c r="Q6" s="95" t="n">
        <f aca="false">IF(Simulation!$E$6=Calcul!$C6,Calcul!Q6,0)</f>
        <v>0</v>
      </c>
      <c r="R6" s="95" t="n">
        <f aca="false">IF(Simulation!$E$6=Calcul!$C6,Calcul!R6,0)</f>
        <v>0</v>
      </c>
      <c r="S6" s="95" t="n">
        <f aca="false">IF(Simulation!$E$6=Calcul!$C6,Calcul!S6,0)</f>
        <v>0</v>
      </c>
      <c r="T6" s="95" t="n">
        <f aca="false">IF(Simulation!$E$6=Calcul!$C6,Calcul!T6,0)</f>
        <v>0</v>
      </c>
      <c r="U6" s="79"/>
      <c r="V6" s="95" t="n">
        <f aca="false">IF(Simulation!$E$6=Calcul!$C6,Calcul!V6,0)</f>
        <v>0</v>
      </c>
      <c r="W6" s="79"/>
      <c r="X6" s="79"/>
      <c r="Y6" s="79"/>
    </row>
    <row r="7" customFormat="false" ht="15" hidden="false" customHeight="false" outlineLevel="0" collapsed="false">
      <c r="C7" s="95" t="str">
        <f aca="false">IF(Simulation!$E$6=Calcul!$C7,Calcul!C7,"")</f>
        <v/>
      </c>
      <c r="D7" s="95" t="n">
        <f aca="false">IF(Simulation!$E$6=Calcul!$C7,Calcul!D7,0)</f>
        <v>0</v>
      </c>
      <c r="E7" s="95" t="n">
        <f aca="false">IF(Simulation!$E$6=Calcul!$C7,Calcul!E7,0)</f>
        <v>0</v>
      </c>
      <c r="F7" s="95" t="n">
        <f aca="false">IF(Simulation!$E$6=Calcul!$C7,Calcul!F7,0)</f>
        <v>0</v>
      </c>
      <c r="G7" s="95" t="n">
        <f aca="false">IF(Simulation!$E$6=Calcul!$C7,Calcul!G7,0)</f>
        <v>0</v>
      </c>
      <c r="H7" s="95" t="n">
        <f aca="false">IF(Simulation!$E$6=Calcul!$C7,Calcul!H7,0)</f>
        <v>0</v>
      </c>
      <c r="I7" s="95" t="n">
        <f aca="false">IF(Simulation!$E$6=Calcul!$C7,Calcul!I7,0)</f>
        <v>0</v>
      </c>
      <c r="J7" s="95" t="n">
        <f aca="false">IF(Simulation!$E$6=Calcul!$C7,Calcul!J7,0)</f>
        <v>0</v>
      </c>
      <c r="K7" s="95" t="n">
        <f aca="false">IF(Simulation!$E$6=Calcul!$C7,Calcul!K7,0)</f>
        <v>0</v>
      </c>
      <c r="L7" s="95" t="str">
        <f aca="false">IF(Simulation!$E$6=Calcul!$C7,Calcul!L7,"")</f>
        <v/>
      </c>
      <c r="M7" s="95" t="n">
        <f aca="false">IF(Simulation!$E$6=Calcul!$C7,Calcul!M7,0)</f>
        <v>0</v>
      </c>
      <c r="N7" s="95" t="n">
        <f aca="false">IF(Simulation!$E$6=Calcul!$C7,Calcul!N7,0)</f>
        <v>0</v>
      </c>
      <c r="O7" s="95" t="n">
        <f aca="false">IF(Simulation!$E$6=Calcul!$C7,Calcul!O7,0)</f>
        <v>0</v>
      </c>
      <c r="P7" s="95" t="n">
        <f aca="false">IF(Simulation!$E$6=Calcul!$C7,Calcul!P7,0)</f>
        <v>0</v>
      </c>
      <c r="Q7" s="95" t="n">
        <f aca="false">IF(Simulation!$E$6=Calcul!$C7,Calcul!Q7,0)</f>
        <v>0</v>
      </c>
      <c r="R7" s="95" t="n">
        <f aca="false">IF(Simulation!$E$6=Calcul!$C7,Calcul!R7,0)</f>
        <v>0</v>
      </c>
      <c r="S7" s="95" t="n">
        <f aca="false">IF(Simulation!$E$6=Calcul!$C7,Calcul!S7,0)</f>
        <v>0</v>
      </c>
      <c r="T7" s="95" t="n">
        <f aca="false">IF(Simulation!$E$6=Calcul!$C7,Calcul!T7,0)</f>
        <v>0</v>
      </c>
      <c r="U7" s="79"/>
      <c r="V7" s="95" t="n">
        <f aca="false">IF(Simulation!$E$6=Calcul!$C7,Calcul!V7,0)</f>
        <v>0</v>
      </c>
      <c r="W7" s="79"/>
      <c r="X7" s="79"/>
      <c r="Y7" s="79"/>
    </row>
    <row r="8" customFormat="false" ht="15" hidden="false" customHeight="false" outlineLevel="0" collapsed="false">
      <c r="C8" s="95" t="str">
        <f aca="false">IF(Simulation!$E$6=Calcul!$C8,Calcul!C8,"")</f>
        <v/>
      </c>
      <c r="D8" s="95" t="n">
        <f aca="false">IF(Simulation!$E$6=Calcul!$C8,Calcul!D8,0)</f>
        <v>0</v>
      </c>
      <c r="E8" s="95" t="n">
        <f aca="false">IF(Simulation!$E$6=Calcul!$C8,Calcul!E8,0)</f>
        <v>0</v>
      </c>
      <c r="F8" s="95" t="n">
        <f aca="false">IF(Simulation!$E$6=Calcul!$C8,Calcul!F8,0)</f>
        <v>0</v>
      </c>
      <c r="G8" s="95" t="n">
        <f aca="false">IF(Simulation!$E$6=Calcul!$C8,Calcul!G8,0)</f>
        <v>0</v>
      </c>
      <c r="H8" s="95" t="n">
        <f aca="false">IF(Simulation!$E$6=Calcul!$C8,Calcul!H8,0)</f>
        <v>0</v>
      </c>
      <c r="I8" s="95" t="n">
        <f aca="false">IF(Simulation!$E$6=Calcul!$C8,Calcul!I8,0)</f>
        <v>0</v>
      </c>
      <c r="J8" s="95" t="n">
        <f aca="false">IF(Simulation!$E$6=Calcul!$C8,Calcul!J8,0)</f>
        <v>0</v>
      </c>
      <c r="K8" s="95" t="n">
        <f aca="false">IF(Simulation!$E$6=Calcul!$C8,Calcul!K8,0)</f>
        <v>0</v>
      </c>
      <c r="L8" s="95" t="str">
        <f aca="false">IF(Simulation!$E$6=Calcul!$C8,Calcul!L8,"")</f>
        <v/>
      </c>
      <c r="M8" s="95" t="n">
        <f aca="false">IF(Simulation!$E$6=Calcul!$C8,Calcul!M8,0)</f>
        <v>0</v>
      </c>
      <c r="N8" s="95" t="n">
        <f aca="false">IF(Simulation!$E$6=Calcul!$C8,Calcul!N8,0)</f>
        <v>0</v>
      </c>
      <c r="O8" s="95" t="n">
        <f aca="false">IF(Simulation!$E$6=Calcul!$C8,Calcul!O8,0)</f>
        <v>0</v>
      </c>
      <c r="P8" s="95" t="n">
        <f aca="false">IF(Simulation!$E$6=Calcul!$C8,Calcul!P8,0)</f>
        <v>0</v>
      </c>
      <c r="Q8" s="95" t="n">
        <f aca="false">IF(Simulation!$E$6=Calcul!$C8,Calcul!Q8,0)</f>
        <v>0</v>
      </c>
      <c r="R8" s="95" t="n">
        <f aca="false">IF(Simulation!$E$6=Calcul!$C8,Calcul!R8,0)</f>
        <v>0</v>
      </c>
      <c r="S8" s="95" t="n">
        <f aca="false">IF(Simulation!$E$6=Calcul!$C8,Calcul!S8,0)</f>
        <v>0</v>
      </c>
      <c r="T8" s="95" t="n">
        <f aca="false">IF(Simulation!$E$6=Calcul!$C8,Calcul!T8,0)</f>
        <v>0</v>
      </c>
      <c r="U8" s="79"/>
      <c r="V8" s="95" t="n">
        <f aca="false">IF(Simulation!$E$6=Calcul!$C8,Calcul!V8,0)</f>
        <v>0</v>
      </c>
      <c r="W8" s="79"/>
      <c r="X8" s="79"/>
      <c r="Y8" s="79"/>
    </row>
    <row r="9" customFormat="false" ht="15" hidden="false" customHeight="false" outlineLevel="0" collapsed="false">
      <c r="D9" s="127"/>
      <c r="M9" s="127"/>
      <c r="N9" s="127"/>
      <c r="O9" s="127"/>
      <c r="U9" s="79"/>
      <c r="W9" s="79"/>
      <c r="X9" s="79"/>
      <c r="Y9" s="79"/>
      <c r="Z9" s="128" t="s">
        <v>42</v>
      </c>
    </row>
    <row r="10" customFormat="false" ht="15" hidden="false" customHeight="false" outlineLevel="0" collapsed="false">
      <c r="U10" s="79"/>
      <c r="W10" s="79"/>
      <c r="X10" s="79"/>
      <c r="Y10" s="79"/>
      <c r="Z10" s="1" t="s">
        <v>11</v>
      </c>
      <c r="AA10" s="1" t="s">
        <v>43</v>
      </c>
      <c r="AB10" s="129" t="s">
        <v>44</v>
      </c>
      <c r="AC10" s="130" t="s">
        <v>45</v>
      </c>
    </row>
    <row r="11" customFormat="false" ht="15" hidden="false" customHeight="false" outlineLevel="0" collapsed="false">
      <c r="C11" s="131" t="str">
        <f aca="false">CONCATENATE(C5,C6,C7,C8)</f>
        <v/>
      </c>
      <c r="D11" s="131" t="str">
        <f aca="false">IF(SUM(D5:D8)=0,"",SUM(D5:D8))</f>
        <v/>
      </c>
      <c r="E11" s="131" t="str">
        <f aca="false">IF(SUM(E5:E8)=0,"",SUM(E5:E8))</f>
        <v/>
      </c>
      <c r="F11" s="131" t="str">
        <f aca="false">IF(SUM(F5:F8)=0,"",SUM(F5:F8))</f>
        <v/>
      </c>
      <c r="G11" s="131" t="str">
        <f aca="false">IF(SUM(G5:G8)=0,"",SUM(G5:G8))</f>
        <v/>
      </c>
      <c r="H11" s="131" t="str">
        <f aca="false">IF(SUM(H5:H8)=0,"",SUM(H5:H8))</f>
        <v/>
      </c>
      <c r="I11" s="131" t="str">
        <f aca="false">IF(SUM(I5:I8)=0,"",SUM(I5:I8))</f>
        <v/>
      </c>
      <c r="J11" s="131" t="str">
        <f aca="false">IF(SUM(J5:J8)=0,"",SUM(J5:J8))</f>
        <v/>
      </c>
      <c r="K11" s="131" t="str">
        <f aca="false">IF(SUM(K5:K8)=0,"",SUM(K5:K8))</f>
        <v/>
      </c>
      <c r="L11" s="131" t="str">
        <f aca="false">CONCATENATE(L5,L6,L7,L8)</f>
        <v/>
      </c>
      <c r="M11" s="131" t="str">
        <f aca="false">IF(SUM(M5:M8)=0,"",SUM(M5:M8))</f>
        <v/>
      </c>
      <c r="N11" s="131" t="n">
        <f aca="false">SUM(N5:N8)</f>
        <v>0</v>
      </c>
      <c r="O11" s="131" t="n">
        <f aca="false">SUM(O5:O8)</f>
        <v>0</v>
      </c>
      <c r="P11" s="131" t="str">
        <f aca="false">IF(SUM(P5:P8)=0,"",SUM(P5:P8))</f>
        <v/>
      </c>
      <c r="Q11" s="131" t="str">
        <f aca="false">IF(SUM(Q5:Q8)=0,"",SUM(Q5:Q8))</f>
        <v/>
      </c>
      <c r="R11" s="131" t="str">
        <f aca="false">IF(SUM(R5:R8)=0,"",SUM(R5:R8))</f>
        <v/>
      </c>
      <c r="S11" s="131" t="str">
        <f aca="false">IF(SUM(S5:S8)=0,"",SUM(S5:S8))</f>
        <v/>
      </c>
      <c r="T11" s="131" t="str">
        <f aca="false">IF(SUM(T5:T8)=0,"",SUM(T5:T8))</f>
        <v/>
      </c>
      <c r="U11" s="79"/>
      <c r="V11" s="131" t="str">
        <f aca="false">IF(SUM(V5:V8)=0,"",SUM(V5:V8))</f>
        <v/>
      </c>
      <c r="W11" s="79"/>
      <c r="X11" s="131" t="str">
        <f aca="false">IF(Simulation!$I$6="","",IF(F11&gt;V11,"Plafond dépassé !",""))</f>
        <v/>
      </c>
      <c r="Y11" s="131" t="str">
        <f aca="false">IF(Simulation!$K$6="","",IF(J11&gt;K11,"Plafond dépassé !",""))</f>
        <v/>
      </c>
      <c r="Z11" s="131" t="str">
        <f aca="false">IF(I11="","",MAX(R11-I11,0))</f>
        <v/>
      </c>
      <c r="AA11" s="132" t="str">
        <f aca="false">IF(Z11="","",Z11*Simulation!$N$2*14)</f>
        <v/>
      </c>
      <c r="AB11" s="132" t="str">
        <f aca="false">IF(J11="","",S11-J11)</f>
        <v/>
      </c>
      <c r="AC11" s="132" t="str">
        <f aca="false">IF(AB11="","",IF(AA11="","",AA11+AB11))</f>
        <v/>
      </c>
    </row>
    <row r="12" customFormat="false" ht="15" hidden="false" customHeight="false" outlineLevel="0" collapsed="false">
      <c r="U12" s="79"/>
      <c r="W12" s="79"/>
      <c r="X12" s="79"/>
      <c r="Y12" s="79"/>
    </row>
    <row r="13" customFormat="false" ht="15" hidden="false" customHeight="false" outlineLevel="0" collapsed="false">
      <c r="U13" s="79"/>
      <c r="W13" s="79"/>
      <c r="X13" s="79"/>
      <c r="Y13" s="79"/>
    </row>
    <row r="14" customFormat="false" ht="15" hidden="false" customHeight="false" outlineLevel="0" collapsed="false">
      <c r="U14" s="79"/>
      <c r="W14" s="79"/>
      <c r="X14" s="79"/>
      <c r="Y14" s="79"/>
    </row>
  </sheetData>
  <sheetProtection algorithmName="SHA-512" hashValue="1u6ck3EirgSpDqcyT+quauTJ7isjmIXbOfclk+xGiy3urESNftJ7Z4n4MZdLr/9TVTEul4goqkIKg8lsdbYgPQ==" saltValue="OxhBTDD0H5VuJhceNOObrw==" spinCount="100000" sheet="true" objects="true" scenarios="true" selectLockedCells="true" selectUnlockedCells="true"/>
  <mergeCells count="2">
    <mergeCell ref="C2:K2"/>
    <mergeCell ref="L2:T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LibreOffice/7.5.3.2$Windows_x86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2024-07-01T10:06:22Z</dcterms:created>
  <dc:creator>Florence SAVARY</dc:creator>
  <dc:description/>
  <dc:language>fr-FR</dc:language>
  <cp:lastModifiedBy>Florence SAVARY</cp:lastModifiedBy>
  <cp:lastPrinted>2024-07-17T06:47:07Z</cp:lastPrinted>
  <dcterms:modified xsi:type="dcterms:W3CDTF">2024-07-17T06:49:21Z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